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8835" activeTab="0"/>
  </bookViews>
  <sheets>
    <sheet name="ABR2013 A MAR2014" sheetId="1" r:id="rId1"/>
    <sheet name="Plan3" sheetId="2" r:id="rId2"/>
  </sheets>
  <definedNames>
    <definedName name="_xlnm.Print_Area" localSheetId="0">'ABR2013 A MAR2014'!$A$1:$L$88</definedName>
  </definedNames>
  <calcPr fullCalcOnLoad="1"/>
</workbook>
</file>

<file path=xl/sharedStrings.xml><?xml version="1.0" encoding="utf-8"?>
<sst xmlns="http://schemas.openxmlformats.org/spreadsheetml/2006/main" count="72" uniqueCount="71">
  <si>
    <t>SINDICATO DOS TRAB. NA IND. DE PETROLEO NOS ESTADOS DO CE/PI</t>
  </si>
  <si>
    <t>CNPJ Nº 07.948.565/0001-44</t>
  </si>
  <si>
    <t xml:space="preserve">RELATORIO FLUXO DE CAIXA </t>
  </si>
  <si>
    <t>PERIODOS =&gt;</t>
  </si>
  <si>
    <t>Descrição</t>
  </si>
  <si>
    <t>SALDO ANTERIOR</t>
  </si>
  <si>
    <t>ENTRADAS</t>
  </si>
  <si>
    <t>RECEITAS</t>
  </si>
  <si>
    <t>MENSALIDADES SINDICAIS</t>
  </si>
  <si>
    <t>CONTRIBUIÇÕES ASSISTENCIAIS</t>
  </si>
  <si>
    <t>RECEITAS DE APLICAÇÃO FINANCEIRA</t>
  </si>
  <si>
    <t>RECUPERAÇÃO DE RECEITAS</t>
  </si>
  <si>
    <t>TOTAIS DAS RECEITAS</t>
  </si>
  <si>
    <t>(A) - TOTAL SALDO ANTERIOR + RECEITAS</t>
  </si>
  <si>
    <t>SAIDAS</t>
  </si>
  <si>
    <t>DESPESAS</t>
  </si>
  <si>
    <t>13º SALARIO</t>
  </si>
  <si>
    <t>ADIANTAMENTOS DE SALARIOS</t>
  </si>
  <si>
    <t>ALIMENTACAO</t>
  </si>
  <si>
    <t>ASSINATURA DE JORNAIS, REVISTAS E RADIO</t>
  </si>
  <si>
    <t>ASSISTENCIA MEDICA</t>
  </si>
  <si>
    <t>CAGECE</t>
  </si>
  <si>
    <t>CARTÓRIO</t>
  </si>
  <si>
    <t>CERTIFICADO DIGITAL</t>
  </si>
  <si>
    <t>COELCE</t>
  </si>
  <si>
    <t>COMBUSTIVEIS E LUBRICANTES</t>
  </si>
  <si>
    <t>CONDUCAO E TRANSPORTE</t>
  </si>
  <si>
    <t>CONGRESSO E CONFERENCIA</t>
  </si>
  <si>
    <t>CONTAS TELEFONE MOVEL</t>
  </si>
  <si>
    <t>DESPESAS COM ESTACIONAMENTO</t>
  </si>
  <si>
    <t>DONATIVOS</t>
  </si>
  <si>
    <t>EBCT</t>
  </si>
  <si>
    <t>EVENTOS SINDICAIS/CULTURAIS/ELEIÇÃO</t>
  </si>
  <si>
    <t xml:space="preserve">FERIAS </t>
  </si>
  <si>
    <t>FGTS</t>
  </si>
  <si>
    <t>FUP</t>
  </si>
  <si>
    <t>FUP RATEIO</t>
  </si>
  <si>
    <t>HAPVIDA ASSIST. MEDICA</t>
  </si>
  <si>
    <t>HONORARIOS PROFISSIONAIS</t>
  </si>
  <si>
    <t>IMPOSTOS E TAXAS</t>
  </si>
  <si>
    <t>IMPRESSOS GRAFICOS</t>
  </si>
  <si>
    <t xml:space="preserve">INSS </t>
  </si>
  <si>
    <t>INTERNET</t>
  </si>
  <si>
    <t xml:space="preserve">IRRF </t>
  </si>
  <si>
    <t>LOCACAO DE CARROS/EQUIPAMENTOS</t>
  </si>
  <si>
    <t>LOCACAO DE IMOVEL</t>
  </si>
  <si>
    <t>MANUTENCAO E REFORMA</t>
  </si>
  <si>
    <t>MATERIAL DE EXPEDIENTE</t>
  </si>
  <si>
    <t>MATERIAL DIVERSOS</t>
  </si>
  <si>
    <t>MENSALIDADE SINDICAL A PAGAR</t>
  </si>
  <si>
    <t>MOVEIS E UTENSILIOS</t>
  </si>
  <si>
    <t>MULTAS E JUROS</t>
  </si>
  <si>
    <t>OUTRAS DESPESAS/GREVE</t>
  </si>
  <si>
    <t>PARTICIPAÇÃO NO LUCROS/EMPREGADOS</t>
  </si>
  <si>
    <t>PECAS E ACESSORIOS</t>
  </si>
  <si>
    <t xml:space="preserve">PIS S/FOLHA </t>
  </si>
  <si>
    <t>PUBLICACOES DE EDITAIS</t>
  </si>
  <si>
    <t xml:space="preserve">RESCiSOES CONTRATUAIS </t>
  </si>
  <si>
    <t>SALARIO EDUCACAO</t>
  </si>
  <si>
    <t xml:space="preserve">SALARIOS </t>
  </si>
  <si>
    <t>SEGUROS</t>
  </si>
  <si>
    <t>SERVICOS DE TERCEIROS - PF</t>
  </si>
  <si>
    <t>SERVICOS DE TERCEIROS - PJ</t>
  </si>
  <si>
    <t>TARIFAS BANCARIAS</t>
  </si>
  <si>
    <t>TELEMAR</t>
  </si>
  <si>
    <t>UNIMED ASSIST.MEDICA</t>
  </si>
  <si>
    <t>VALE TRANSPORTE</t>
  </si>
  <si>
    <t>VIAGENS /PASSAGENS/ HOSPEDAGENS REUNIOES</t>
  </si>
  <si>
    <t>(B) - TOTAIS DAS SAIDAS</t>
  </si>
  <si>
    <t>SALDO = A-B</t>
  </si>
  <si>
    <t>Fortaleza, 27/05/2015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</si>
</sst>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416]mmmm\-yy;@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sz val="10"/>
      <color rgb="FF200FF9"/>
      <name val="Arial"/>
      <family val="2"/>
    </font>
    <font>
      <sz val="10"/>
      <color theme="1"/>
      <name val="Arial"/>
      <family val="2"/>
    </font>
    <font>
      <b/>
      <sz val="10"/>
      <color rgb="FF200FF9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171" fontId="0" fillId="0" borderId="0" xfId="53" applyFont="1" applyAlignment="1">
      <alignment/>
    </xf>
    <xf numFmtId="171" fontId="1" fillId="0" borderId="0" xfId="53" applyFont="1" applyAlignment="1">
      <alignment horizontal="left" vertical="center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22" fillId="33" borderId="13" xfId="0" applyFont="1" applyFill="1" applyBorder="1" applyAlignment="1">
      <alignment horizontal="right"/>
    </xf>
    <xf numFmtId="174" fontId="22" fillId="33" borderId="13" xfId="53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14" xfId="0" applyFont="1" applyBorder="1" applyAlignment="1">
      <alignment horizontal="left" vertical="center"/>
    </xf>
    <xf numFmtId="171" fontId="23" fillId="0" borderId="14" xfId="53" applyFont="1" applyBorder="1" applyAlignment="1">
      <alignment horizontal="right" vertical="center"/>
    </xf>
    <xf numFmtId="171" fontId="0" fillId="0" borderId="14" xfId="53" applyFont="1" applyBorder="1" applyAlignment="1">
      <alignment/>
    </xf>
    <xf numFmtId="0" fontId="23" fillId="0" borderId="14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top"/>
    </xf>
    <xf numFmtId="171" fontId="47" fillId="0" borderId="14" xfId="53" applyFont="1" applyBorder="1" applyAlignment="1">
      <alignment horizontal="right" vertical="top"/>
    </xf>
    <xf numFmtId="171" fontId="47" fillId="0" borderId="14" xfId="53" applyFont="1" applyBorder="1" applyAlignment="1">
      <alignment/>
    </xf>
    <xf numFmtId="0" fontId="47" fillId="33" borderId="14" xfId="0" applyFont="1" applyFill="1" applyBorder="1" applyAlignment="1">
      <alignment horizontal="left" vertical="top"/>
    </xf>
    <xf numFmtId="171" fontId="48" fillId="0" borderId="14" xfId="53" applyFont="1" applyBorder="1" applyAlignment="1">
      <alignment/>
    </xf>
    <xf numFmtId="171" fontId="49" fillId="0" borderId="14" xfId="53" applyFont="1" applyBorder="1" applyAlignment="1">
      <alignment/>
    </xf>
    <xf numFmtId="171" fontId="48" fillId="0" borderId="14" xfId="53" applyFont="1" applyBorder="1" applyAlignment="1">
      <alignment horizontal="right" vertical="top"/>
    </xf>
    <xf numFmtId="0" fontId="50" fillId="0" borderId="14" xfId="0" applyFont="1" applyBorder="1" applyAlignment="1">
      <alignment horizontal="left" vertical="top"/>
    </xf>
    <xf numFmtId="171" fontId="50" fillId="0" borderId="14" xfId="53" applyFont="1" applyBorder="1" applyAlignment="1">
      <alignment/>
    </xf>
    <xf numFmtId="171" fontId="50" fillId="0" borderId="14" xfId="53" applyFont="1" applyBorder="1" applyAlignment="1">
      <alignment horizontal="right" vertical="top"/>
    </xf>
    <xf numFmtId="171" fontId="51" fillId="0" borderId="14" xfId="53" applyFont="1" applyBorder="1" applyAlignment="1">
      <alignment/>
    </xf>
    <xf numFmtId="171" fontId="47" fillId="33" borderId="14" xfId="53" applyFont="1" applyFill="1" applyBorder="1" applyAlignment="1">
      <alignment/>
    </xf>
    <xf numFmtId="0" fontId="47" fillId="34" borderId="0" xfId="0" applyFont="1" applyFill="1" applyBorder="1" applyAlignment="1">
      <alignment horizontal="left" vertical="top"/>
    </xf>
    <xf numFmtId="171" fontId="47" fillId="34" borderId="0" xfId="53" applyFont="1" applyFill="1" applyBorder="1" applyAlignment="1">
      <alignment/>
    </xf>
    <xf numFmtId="0" fontId="22" fillId="34" borderId="0" xfId="0" applyFont="1" applyFill="1" applyAlignment="1">
      <alignment/>
    </xf>
    <xf numFmtId="0" fontId="52" fillId="33" borderId="14" xfId="0" applyFont="1" applyFill="1" applyBorder="1" applyAlignment="1">
      <alignment horizontal="left" vertical="top"/>
    </xf>
    <xf numFmtId="171" fontId="0" fillId="0" borderId="0" xfId="53" applyFont="1" applyAlignment="1">
      <alignment horizontal="right" vertical="top"/>
    </xf>
    <xf numFmtId="17" fontId="52" fillId="0" borderId="14" xfId="53" applyNumberFormat="1" applyFont="1" applyBorder="1" applyAlignment="1">
      <alignment/>
    </xf>
    <xf numFmtId="0" fontId="52" fillId="0" borderId="0" xfId="0" applyFont="1" applyAlignment="1">
      <alignment/>
    </xf>
    <xf numFmtId="171" fontId="50" fillId="0" borderId="14" xfId="53" applyFont="1" applyBorder="1" applyAlignment="1">
      <alignment horizontal="left" vertical="top"/>
    </xf>
    <xf numFmtId="171" fontId="52" fillId="33" borderId="14" xfId="53" applyFont="1" applyFill="1" applyBorder="1" applyAlignment="1">
      <alignment/>
    </xf>
    <xf numFmtId="0" fontId="52" fillId="35" borderId="10" xfId="0" applyFont="1" applyFill="1" applyBorder="1" applyAlignment="1">
      <alignment horizontal="center" vertical="top"/>
    </xf>
    <xf numFmtId="0" fontId="52" fillId="35" borderId="11" xfId="0" applyFont="1" applyFill="1" applyBorder="1" applyAlignment="1">
      <alignment horizontal="center" vertical="top"/>
    </xf>
    <xf numFmtId="0" fontId="52" fillId="35" borderId="12" xfId="0" applyFont="1" applyFill="1" applyBorder="1" applyAlignment="1">
      <alignment horizontal="center" vertical="top"/>
    </xf>
    <xf numFmtId="0" fontId="22" fillId="35" borderId="14" xfId="0" applyFont="1" applyFill="1" applyBorder="1" applyAlignment="1">
      <alignment horizontal="left" vertical="top"/>
    </xf>
    <xf numFmtId="171" fontId="22" fillId="35" borderId="14" xfId="53" applyFont="1" applyFill="1" applyBorder="1" applyAlignment="1">
      <alignment/>
    </xf>
    <xf numFmtId="0" fontId="50" fillId="0" borderId="0" xfId="0" applyFont="1" applyFill="1" applyBorder="1" applyAlignment="1">
      <alignment horizontal="left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9</xdr:row>
      <xdr:rowOff>85725</xdr:rowOff>
    </xdr:to>
    <xdr:pic>
      <xdr:nvPicPr>
        <xdr:cNvPr id="1" name="Picture 1" descr="Marca PR ASS contabilida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909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M93"/>
  <sheetViews>
    <sheetView showGridLines="0" tabSelected="1" zoomScalePageLayoutView="0" workbookViewId="0" topLeftCell="A61">
      <selection activeCell="H8" sqref="H8:H9"/>
    </sheetView>
  </sheetViews>
  <sheetFormatPr defaultColWidth="9.140625" defaultRowHeight="12.75"/>
  <cols>
    <col min="1" max="1" width="49.140625" style="0" bestFit="1" customWidth="1"/>
    <col min="2" max="2" width="10.28125" style="0" bestFit="1" customWidth="1"/>
    <col min="3" max="7" width="11.28125" style="0" bestFit="1" customWidth="1"/>
    <col min="8" max="8" width="12.00390625" style="0" bestFit="1" customWidth="1"/>
    <col min="9" max="9" width="11.28125" style="0" bestFit="1" customWidth="1"/>
    <col min="10" max="11" width="12.7109375" style="0" bestFit="1" customWidth="1"/>
    <col min="12" max="12" width="11.28125" style="0" bestFit="1" customWidth="1"/>
  </cols>
  <sheetData>
    <row r="11" spans="1:5" s="1" customFormat="1" ht="12.75">
      <c r="A11" s="2" t="s">
        <v>0</v>
      </c>
      <c r="B11" s="2"/>
      <c r="C11" s="2"/>
      <c r="D11" s="2"/>
      <c r="E11" s="3"/>
    </row>
    <row r="12" spans="1:5" s="1" customFormat="1" ht="12.75">
      <c r="A12" s="2" t="s">
        <v>1</v>
      </c>
      <c r="B12" s="2"/>
      <c r="C12" s="2"/>
      <c r="D12" s="2"/>
      <c r="E12" s="3"/>
    </row>
    <row r="13" spans="2:5" s="1" customFormat="1" ht="12.75">
      <c r="B13" s="3"/>
      <c r="C13" s="3"/>
      <c r="E13" s="3"/>
    </row>
    <row r="14" spans="2:5" s="1" customFormat="1" ht="12.75">
      <c r="B14" s="4"/>
      <c r="C14" s="3"/>
      <c r="E14" s="3"/>
    </row>
    <row r="15" spans="1:13" s="1" customFormat="1" ht="12.75">
      <c r="A15" s="5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8"/>
    </row>
    <row r="16" spans="1:12" s="11" customFormat="1" ht="12.75">
      <c r="A16" s="9" t="s">
        <v>3</v>
      </c>
      <c r="B16" s="10">
        <v>41699</v>
      </c>
      <c r="C16" s="10">
        <v>41730</v>
      </c>
      <c r="D16" s="10">
        <v>41760</v>
      </c>
      <c r="E16" s="10">
        <v>41791</v>
      </c>
      <c r="F16" s="10">
        <v>41821</v>
      </c>
      <c r="G16" s="10">
        <v>41852</v>
      </c>
      <c r="H16" s="10">
        <v>41883</v>
      </c>
      <c r="I16" s="10">
        <v>41913</v>
      </c>
      <c r="J16" s="10">
        <v>41944</v>
      </c>
      <c r="K16" s="10">
        <v>41974</v>
      </c>
      <c r="L16" s="10">
        <v>42005</v>
      </c>
    </row>
    <row r="17" spans="1:12" s="1" customFormat="1" ht="12.75">
      <c r="A17" s="12" t="s">
        <v>4</v>
      </c>
      <c r="B17" s="13"/>
      <c r="C17" s="14"/>
      <c r="D17" s="15"/>
      <c r="E17" s="14"/>
      <c r="F17" s="16"/>
      <c r="G17" s="16"/>
      <c r="H17" s="16"/>
      <c r="I17" s="16"/>
      <c r="J17" s="16"/>
      <c r="K17" s="16"/>
      <c r="L17" s="16"/>
    </row>
    <row r="18" spans="1:12" s="1" customFormat="1" ht="12.75">
      <c r="A18" s="17" t="s">
        <v>5</v>
      </c>
      <c r="B18" s="18">
        <f>397.5+24797.35+34.14</f>
        <v>25228.989999999998</v>
      </c>
      <c r="C18" s="19">
        <f aca="true" t="shared" si="0" ref="C18:L18">B85</f>
        <v>55885.880000000005</v>
      </c>
      <c r="D18" s="19">
        <f t="shared" si="0"/>
        <v>61595.469999999994</v>
      </c>
      <c r="E18" s="19">
        <f t="shared" si="0"/>
        <v>162227.94000000003</v>
      </c>
      <c r="F18" s="19">
        <f t="shared" si="0"/>
        <v>168556.46000000002</v>
      </c>
      <c r="G18" s="19">
        <f t="shared" si="0"/>
        <v>134399.93000000002</v>
      </c>
      <c r="H18" s="19">
        <f t="shared" si="0"/>
        <v>136556.28000000003</v>
      </c>
      <c r="I18" s="19">
        <f t="shared" si="0"/>
        <v>141411.45</v>
      </c>
      <c r="J18" s="19">
        <f t="shared" si="0"/>
        <v>162680.09</v>
      </c>
      <c r="K18" s="19">
        <f t="shared" si="0"/>
        <v>167347.1</v>
      </c>
      <c r="L18" s="19">
        <f t="shared" si="0"/>
        <v>186385.91000000003</v>
      </c>
    </row>
    <row r="19" spans="1:12" s="1" customFormat="1" ht="12.75">
      <c r="A19" s="20" t="s">
        <v>6</v>
      </c>
      <c r="B19" s="21"/>
      <c r="C19" s="21"/>
      <c r="D19" s="22"/>
      <c r="E19" s="21"/>
      <c r="F19" s="23"/>
      <c r="G19" s="21"/>
      <c r="H19" s="21"/>
      <c r="I19" s="21"/>
      <c r="J19" s="21"/>
      <c r="K19" s="21"/>
      <c r="L19" s="21"/>
    </row>
    <row r="20" spans="1:12" s="1" customFormat="1" ht="12.75">
      <c r="A20" s="17" t="s">
        <v>7</v>
      </c>
      <c r="B20" s="21">
        <v>0</v>
      </c>
      <c r="C20" s="21"/>
      <c r="D20" s="22"/>
      <c r="E20" s="21"/>
      <c r="F20" s="23"/>
      <c r="G20" s="21"/>
      <c r="H20" s="21"/>
      <c r="I20" s="21"/>
      <c r="J20" s="21"/>
      <c r="K20" s="21"/>
      <c r="L20" s="21"/>
    </row>
    <row r="21" spans="1:12" s="1" customFormat="1" ht="12.75">
      <c r="A21" s="24" t="s">
        <v>8</v>
      </c>
      <c r="B21" s="25">
        <v>44854.23</v>
      </c>
      <c r="C21" s="25">
        <f>49685.39+132.73</f>
        <v>49818.12</v>
      </c>
      <c r="D21" s="25">
        <v>142099.64</v>
      </c>
      <c r="E21" s="25">
        <f>46841.46+92.24</f>
        <v>46933.7</v>
      </c>
      <c r="F21" s="26">
        <v>48105.74</v>
      </c>
      <c r="G21" s="25">
        <v>49053.79</v>
      </c>
      <c r="H21" s="25">
        <v>50806.63</v>
      </c>
      <c r="I21" s="25">
        <v>52112.87</v>
      </c>
      <c r="J21" s="25">
        <v>53286</v>
      </c>
      <c r="K21" s="25">
        <v>56369.66</v>
      </c>
      <c r="L21" s="25">
        <v>55748.99</v>
      </c>
    </row>
    <row r="22" spans="1:12" s="1" customFormat="1" ht="12.75">
      <c r="A22" s="24" t="s">
        <v>9</v>
      </c>
      <c r="B22" s="25">
        <v>0</v>
      </c>
      <c r="C22" s="25">
        <v>0</v>
      </c>
      <c r="D22" s="25">
        <v>0</v>
      </c>
      <c r="E22" s="25">
        <v>9838.12</v>
      </c>
      <c r="F22" s="26">
        <v>0</v>
      </c>
      <c r="G22" s="25">
        <v>0</v>
      </c>
      <c r="H22" s="25">
        <v>113.07</v>
      </c>
      <c r="I22" s="25">
        <v>0</v>
      </c>
      <c r="J22" s="25">
        <v>9125.27</v>
      </c>
      <c r="K22" s="25">
        <v>8969.26</v>
      </c>
      <c r="L22" s="25">
        <v>0</v>
      </c>
    </row>
    <row r="23" spans="1:12" s="1" customFormat="1" ht="12.75">
      <c r="A23" s="24" t="s">
        <v>10</v>
      </c>
      <c r="B23" s="25">
        <v>0</v>
      </c>
      <c r="C23" s="25">
        <v>242.36</v>
      </c>
      <c r="D23" s="25">
        <v>296.88</v>
      </c>
      <c r="E23" s="25">
        <v>66.38</v>
      </c>
      <c r="F23" s="26">
        <v>65.61</v>
      </c>
      <c r="G23" s="25">
        <v>34.57</v>
      </c>
      <c r="H23" s="25">
        <v>2339.63</v>
      </c>
      <c r="I23" s="25">
        <v>795.68</v>
      </c>
      <c r="J23" s="25">
        <v>0</v>
      </c>
      <c r="K23" s="25">
        <v>1088.69</v>
      </c>
      <c r="L23" s="25">
        <v>1072.9</v>
      </c>
    </row>
    <row r="24" spans="1:12" s="1" customFormat="1" ht="12.75">
      <c r="A24" s="24" t="s">
        <v>11</v>
      </c>
      <c r="B24" s="25">
        <v>0</v>
      </c>
      <c r="C24" s="25">
        <v>890.49</v>
      </c>
      <c r="D24" s="25">
        <v>0</v>
      </c>
      <c r="E24" s="25">
        <v>0</v>
      </c>
      <c r="F24" s="26">
        <v>0</v>
      </c>
      <c r="G24" s="25">
        <v>0</v>
      </c>
      <c r="H24" s="25">
        <v>0</v>
      </c>
      <c r="I24" s="25">
        <v>0</v>
      </c>
      <c r="J24" s="25">
        <v>910.09</v>
      </c>
      <c r="K24" s="25">
        <v>0</v>
      </c>
      <c r="L24" s="25">
        <v>0</v>
      </c>
    </row>
    <row r="25" spans="1:12" s="1" customFormat="1" ht="12.75">
      <c r="A25" s="17" t="s">
        <v>12</v>
      </c>
      <c r="B25" s="27">
        <f>SUM(B20:B24)</f>
        <v>44854.23</v>
      </c>
      <c r="C25" s="27">
        <f aca="true" t="shared" si="1" ref="C25:K25">SUM(C21:C24)</f>
        <v>50950.97</v>
      </c>
      <c r="D25" s="27">
        <f t="shared" si="1"/>
        <v>142396.52000000002</v>
      </c>
      <c r="E25" s="27">
        <f t="shared" si="1"/>
        <v>56838.2</v>
      </c>
      <c r="F25" s="27">
        <f t="shared" si="1"/>
        <v>48171.35</v>
      </c>
      <c r="G25" s="27">
        <f t="shared" si="1"/>
        <v>49088.36</v>
      </c>
      <c r="H25" s="27">
        <f t="shared" si="1"/>
        <v>53259.329999999994</v>
      </c>
      <c r="I25" s="27">
        <f t="shared" si="1"/>
        <v>52908.55</v>
      </c>
      <c r="J25" s="27">
        <f t="shared" si="1"/>
        <v>63321.36</v>
      </c>
      <c r="K25" s="27">
        <f t="shared" si="1"/>
        <v>66427.61</v>
      </c>
      <c r="L25" s="27">
        <f>SUM(L21:L24)</f>
        <v>56821.89</v>
      </c>
    </row>
    <row r="26" spans="1:12" s="11" customFormat="1" ht="12.75">
      <c r="A26" s="20" t="s">
        <v>13</v>
      </c>
      <c r="B26" s="28">
        <f>B18+B25</f>
        <v>70083.22</v>
      </c>
      <c r="C26" s="28">
        <f aca="true" t="shared" si="2" ref="C26:K26">C18+C25</f>
        <v>106836.85</v>
      </c>
      <c r="D26" s="28">
        <f t="shared" si="2"/>
        <v>203991.99000000002</v>
      </c>
      <c r="E26" s="28">
        <f t="shared" si="2"/>
        <v>219066.14</v>
      </c>
      <c r="F26" s="28">
        <f t="shared" si="2"/>
        <v>216727.81000000003</v>
      </c>
      <c r="G26" s="28">
        <f t="shared" si="2"/>
        <v>183488.29000000004</v>
      </c>
      <c r="H26" s="28">
        <f t="shared" si="2"/>
        <v>189815.61000000002</v>
      </c>
      <c r="I26" s="28">
        <f t="shared" si="2"/>
        <v>194320</v>
      </c>
      <c r="J26" s="28">
        <f t="shared" si="2"/>
        <v>226001.45</v>
      </c>
      <c r="K26" s="28">
        <f t="shared" si="2"/>
        <v>233774.71000000002</v>
      </c>
      <c r="L26" s="28">
        <f>L18+L25</f>
        <v>243207.80000000005</v>
      </c>
    </row>
    <row r="27" spans="1:12" s="31" customFormat="1" ht="12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s="1" customFormat="1" ht="12.75">
      <c r="A28" s="32" t="s">
        <v>14</v>
      </c>
      <c r="B28" s="3"/>
      <c r="C28" s="3"/>
      <c r="D28" s="3"/>
      <c r="E28" s="3"/>
      <c r="F28" s="33"/>
      <c r="G28" s="3"/>
      <c r="H28" s="3"/>
      <c r="I28" s="3"/>
      <c r="J28" s="3"/>
      <c r="K28" s="3"/>
      <c r="L28" s="3"/>
    </row>
    <row r="29" spans="1:12" s="1" customFormat="1" ht="12.75">
      <c r="A29" s="32" t="s">
        <v>15</v>
      </c>
      <c r="B29" s="3"/>
      <c r="C29" s="3"/>
      <c r="D29" s="3"/>
      <c r="E29" s="3"/>
      <c r="F29" s="33"/>
      <c r="G29" s="3"/>
      <c r="H29" s="3"/>
      <c r="I29" s="3"/>
      <c r="J29" s="3"/>
      <c r="K29" s="3"/>
      <c r="L29" s="3"/>
    </row>
    <row r="30" spans="1:12" s="35" customFormat="1" ht="12.75">
      <c r="A30" s="9" t="s">
        <v>3</v>
      </c>
      <c r="B30" s="34">
        <v>41699</v>
      </c>
      <c r="C30" s="34">
        <v>41730</v>
      </c>
      <c r="D30" s="34">
        <v>41760</v>
      </c>
      <c r="E30" s="34">
        <v>41791</v>
      </c>
      <c r="F30" s="34">
        <v>41821</v>
      </c>
      <c r="G30" s="34">
        <v>41852</v>
      </c>
      <c r="H30" s="34">
        <v>41883</v>
      </c>
      <c r="I30" s="34">
        <v>41913</v>
      </c>
      <c r="J30" s="34">
        <v>41944</v>
      </c>
      <c r="K30" s="34">
        <v>41974</v>
      </c>
      <c r="L30" s="34">
        <v>42005</v>
      </c>
    </row>
    <row r="31" spans="1:12" s="1" customFormat="1" ht="12.75">
      <c r="A31" s="24" t="s">
        <v>16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3242.29</v>
      </c>
      <c r="K31" s="26">
        <v>0</v>
      </c>
      <c r="L31" s="26">
        <v>4816.6</v>
      </c>
    </row>
    <row r="32" spans="1:12" s="1" customFormat="1" ht="12.75">
      <c r="A32" s="24" t="s">
        <v>17</v>
      </c>
      <c r="B32" s="26">
        <v>4397.94</v>
      </c>
      <c r="C32" s="25">
        <v>4397.94</v>
      </c>
      <c r="D32" s="25">
        <v>4397.94</v>
      </c>
      <c r="E32" s="25">
        <v>2541.17</v>
      </c>
      <c r="F32" s="25">
        <v>3738.62</v>
      </c>
      <c r="G32" s="26">
        <v>2541.17</v>
      </c>
      <c r="H32" s="26">
        <v>2541.17</v>
      </c>
      <c r="I32" s="26">
        <v>2706.59</v>
      </c>
      <c r="J32" s="26">
        <v>4288.59</v>
      </c>
      <c r="K32" s="26">
        <v>3567.54</v>
      </c>
      <c r="L32" s="26">
        <v>3540.11</v>
      </c>
    </row>
    <row r="33" spans="1:12" s="1" customFormat="1" ht="12.75">
      <c r="A33" s="24" t="s">
        <v>18</v>
      </c>
      <c r="B33" s="26">
        <v>0</v>
      </c>
      <c r="C33" s="25">
        <f>958.45</f>
        <v>958.45</v>
      </c>
      <c r="D33" s="25">
        <v>1643.41</v>
      </c>
      <c r="E33" s="25">
        <v>3180.42</v>
      </c>
      <c r="F33" s="25">
        <f>3275.89+40.2</f>
        <v>3316.0899999999997</v>
      </c>
      <c r="G33" s="25">
        <f>1430+104.31</f>
        <v>1534.31</v>
      </c>
      <c r="H33" s="26">
        <v>1750.59</v>
      </c>
      <c r="I33" s="26">
        <v>1700.85</v>
      </c>
      <c r="J33" s="26">
        <v>2485.14</v>
      </c>
      <c r="K33" s="26">
        <v>1932.7</v>
      </c>
      <c r="L33" s="26">
        <v>651.34</v>
      </c>
    </row>
    <row r="34" spans="1:12" s="1" customFormat="1" ht="12.75">
      <c r="A34" s="24" t="s">
        <v>19</v>
      </c>
      <c r="B34" s="26">
        <v>0</v>
      </c>
      <c r="C34" s="25">
        <f>172.01+633.89</f>
        <v>805.9</v>
      </c>
      <c r="D34" s="25">
        <v>0</v>
      </c>
      <c r="E34" s="25">
        <v>0</v>
      </c>
      <c r="F34" s="25">
        <v>0</v>
      </c>
      <c r="G34" s="25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s="1" customFormat="1" ht="12.75">
      <c r="A35" s="24" t="s">
        <v>20</v>
      </c>
      <c r="B35" s="25">
        <v>0</v>
      </c>
      <c r="C35" s="25">
        <v>0</v>
      </c>
      <c r="D35" s="25">
        <v>0</v>
      </c>
      <c r="E35" s="25">
        <v>0</v>
      </c>
      <c r="F35" s="26">
        <v>25</v>
      </c>
      <c r="G35" s="25">
        <v>0</v>
      </c>
      <c r="H35" s="26">
        <v>0</v>
      </c>
      <c r="I35" s="26">
        <v>0</v>
      </c>
      <c r="J35" s="26">
        <v>20</v>
      </c>
      <c r="K35" s="26">
        <v>0</v>
      </c>
      <c r="L35" s="26">
        <v>0</v>
      </c>
    </row>
    <row r="36" spans="1:12" s="1" customFormat="1" ht="12.75">
      <c r="A36" s="24" t="s">
        <v>21</v>
      </c>
      <c r="B36" s="26">
        <v>205.23</v>
      </c>
      <c r="C36" s="25">
        <v>179.01</v>
      </c>
      <c r="D36" s="25">
        <v>168.42</v>
      </c>
      <c r="E36" s="25">
        <v>99.84</v>
      </c>
      <c r="F36" s="25">
        <v>121.02</v>
      </c>
      <c r="G36" s="25">
        <v>133.54</v>
      </c>
      <c r="H36" s="26">
        <v>152.67</v>
      </c>
      <c r="I36" s="26">
        <v>180.82</v>
      </c>
      <c r="J36" s="26">
        <v>107.19</v>
      </c>
      <c r="K36" s="26">
        <v>259.86</v>
      </c>
      <c r="L36" s="26">
        <v>435.27</v>
      </c>
    </row>
    <row r="37" spans="1:12" s="1" customFormat="1" ht="12.75">
      <c r="A37" s="24" t="s">
        <v>22</v>
      </c>
      <c r="B37" s="26">
        <v>470.11</v>
      </c>
      <c r="C37" s="25">
        <v>34</v>
      </c>
      <c r="D37" s="25">
        <v>0</v>
      </c>
      <c r="E37" s="25">
        <v>3.06</v>
      </c>
      <c r="F37" s="25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</row>
    <row r="38" spans="1:12" s="1" customFormat="1" ht="12.75">
      <c r="A38" s="24" t="s">
        <v>23</v>
      </c>
      <c r="B38" s="25">
        <v>0</v>
      </c>
      <c r="C38" s="25">
        <v>0</v>
      </c>
      <c r="D38" s="26">
        <v>350</v>
      </c>
      <c r="E38" s="25">
        <v>0</v>
      </c>
      <c r="F38" s="25">
        <v>0</v>
      </c>
      <c r="G38" s="25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s="1" customFormat="1" ht="12.75">
      <c r="A39" s="24" t="s">
        <v>24</v>
      </c>
      <c r="B39" s="26">
        <v>789.99</v>
      </c>
      <c r="C39" s="25">
        <v>674.41</v>
      </c>
      <c r="D39" s="25">
        <v>823.96</v>
      </c>
      <c r="E39" s="25">
        <v>931.02</v>
      </c>
      <c r="F39" s="25">
        <v>960.26</v>
      </c>
      <c r="G39" s="25">
        <v>878.36</v>
      </c>
      <c r="H39" s="26">
        <v>794.6</v>
      </c>
      <c r="I39" s="26">
        <v>831.11</v>
      </c>
      <c r="J39" s="26">
        <v>844.44</v>
      </c>
      <c r="K39" s="26">
        <v>745.47</v>
      </c>
      <c r="L39" s="26">
        <v>558.81</v>
      </c>
    </row>
    <row r="40" spans="1:12" s="1" customFormat="1" ht="12.75">
      <c r="A40" s="24" t="s">
        <v>25</v>
      </c>
      <c r="B40" s="25">
        <v>0</v>
      </c>
      <c r="C40" s="26">
        <v>384</v>
      </c>
      <c r="D40" s="25">
        <v>280</v>
      </c>
      <c r="E40" s="25">
        <v>366</v>
      </c>
      <c r="F40" s="25">
        <v>853.12</v>
      </c>
      <c r="G40" s="25">
        <v>464.92</v>
      </c>
      <c r="H40" s="26">
        <v>375.15</v>
      </c>
      <c r="I40" s="26">
        <v>650.07</v>
      </c>
      <c r="J40" s="26">
        <v>239.02</v>
      </c>
      <c r="K40" s="26">
        <v>1042.87</v>
      </c>
      <c r="L40" s="26">
        <v>868.83</v>
      </c>
    </row>
    <row r="41" spans="1:12" s="1" customFormat="1" ht="12.75">
      <c r="A41" s="24" t="s">
        <v>26</v>
      </c>
      <c r="B41" s="26">
        <v>501.64</v>
      </c>
      <c r="C41" s="25">
        <v>102.8</v>
      </c>
      <c r="D41" s="25">
        <v>548.36</v>
      </c>
      <c r="E41" s="25">
        <v>182</v>
      </c>
      <c r="F41" s="25">
        <v>617</v>
      </c>
      <c r="G41" s="26">
        <v>862</v>
      </c>
      <c r="H41" s="26">
        <v>313.5</v>
      </c>
      <c r="I41" s="26">
        <v>185</v>
      </c>
      <c r="J41" s="26">
        <v>521.09</v>
      </c>
      <c r="K41" s="26">
        <v>780</v>
      </c>
      <c r="L41" s="26">
        <v>526</v>
      </c>
    </row>
    <row r="42" spans="1:12" s="1" customFormat="1" ht="12.75">
      <c r="A42" s="24" t="s">
        <v>27</v>
      </c>
      <c r="B42" s="25">
        <v>0</v>
      </c>
      <c r="C42" s="25">
        <v>0</v>
      </c>
      <c r="D42" s="25">
        <v>0</v>
      </c>
      <c r="E42" s="25">
        <v>0</v>
      </c>
      <c r="F42" s="26">
        <v>22000</v>
      </c>
      <c r="G42" s="25">
        <v>11000</v>
      </c>
      <c r="H42" s="26">
        <v>11000</v>
      </c>
      <c r="I42" s="26">
        <v>0</v>
      </c>
      <c r="J42" s="26">
        <v>0</v>
      </c>
      <c r="K42" s="26">
        <v>0</v>
      </c>
      <c r="L42" s="26">
        <v>0</v>
      </c>
    </row>
    <row r="43" spans="1:12" s="1" customFormat="1" ht="12.75">
      <c r="A43" s="24" t="s">
        <v>28</v>
      </c>
      <c r="B43" s="25">
        <v>0</v>
      </c>
      <c r="C43" s="25">
        <v>0</v>
      </c>
      <c r="D43" s="26">
        <v>204</v>
      </c>
      <c r="E43" s="25">
        <v>0</v>
      </c>
      <c r="F43" s="25">
        <v>0</v>
      </c>
      <c r="G43" s="25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</row>
    <row r="44" spans="1:12" s="1" customFormat="1" ht="12.75">
      <c r="A44" s="24" t="s">
        <v>29</v>
      </c>
      <c r="B44" s="25">
        <v>0</v>
      </c>
      <c r="C44" s="25">
        <v>0</v>
      </c>
      <c r="D44" s="26">
        <v>21</v>
      </c>
      <c r="E44" s="25">
        <v>0</v>
      </c>
      <c r="F44" s="25">
        <v>0</v>
      </c>
      <c r="G44" s="25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s="1" customFormat="1" ht="12.75">
      <c r="A45" s="24" t="s">
        <v>30</v>
      </c>
      <c r="B45" s="26">
        <v>0</v>
      </c>
      <c r="C45" s="25">
        <v>85</v>
      </c>
      <c r="D45" s="25">
        <v>371.8</v>
      </c>
      <c r="E45" s="25">
        <v>85</v>
      </c>
      <c r="F45" s="25">
        <v>435</v>
      </c>
      <c r="G45" s="25">
        <v>85</v>
      </c>
      <c r="H45" s="26">
        <v>85</v>
      </c>
      <c r="I45" s="26">
        <v>85</v>
      </c>
      <c r="J45" s="26">
        <v>85</v>
      </c>
      <c r="K45" s="26">
        <v>85</v>
      </c>
      <c r="L45" s="26">
        <v>85</v>
      </c>
    </row>
    <row r="46" spans="1:12" s="1" customFormat="1" ht="12.75">
      <c r="A46" s="24" t="s">
        <v>31</v>
      </c>
      <c r="B46" s="26">
        <v>58.9</v>
      </c>
      <c r="C46" s="25">
        <f>3.3+254.8</f>
        <v>258.1</v>
      </c>
      <c r="D46" s="25">
        <v>0</v>
      </c>
      <c r="E46" s="25">
        <v>159.44</v>
      </c>
      <c r="F46" s="25">
        <v>141.35</v>
      </c>
      <c r="G46" s="26">
        <v>215.56</v>
      </c>
      <c r="H46" s="26">
        <v>248.35</v>
      </c>
      <c r="I46" s="26">
        <v>248.35</v>
      </c>
      <c r="J46" s="26">
        <v>141.35</v>
      </c>
      <c r="K46" s="26">
        <v>141.35</v>
      </c>
      <c r="L46" s="26">
        <v>152.62</v>
      </c>
    </row>
    <row r="47" spans="1:12" s="1" customFormat="1" ht="12.75">
      <c r="A47" s="24" t="s">
        <v>32</v>
      </c>
      <c r="B47" s="26">
        <v>178.09</v>
      </c>
      <c r="C47" s="25">
        <v>709.64</v>
      </c>
      <c r="D47" s="25">
        <f>442.59</f>
        <v>442.59</v>
      </c>
      <c r="E47" s="25">
        <v>0</v>
      </c>
      <c r="F47" s="25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</row>
    <row r="48" spans="1:12" s="1" customFormat="1" ht="12.75">
      <c r="A48" s="24" t="s">
        <v>33</v>
      </c>
      <c r="B48" s="26">
        <v>0</v>
      </c>
      <c r="C48" s="25">
        <v>0</v>
      </c>
      <c r="D48" s="26">
        <v>5373.94</v>
      </c>
      <c r="E48" s="25">
        <v>0</v>
      </c>
      <c r="F48" s="25">
        <v>0</v>
      </c>
      <c r="G48" s="25">
        <v>0</v>
      </c>
      <c r="H48" s="26">
        <v>0</v>
      </c>
      <c r="I48" s="26">
        <v>0</v>
      </c>
      <c r="J48" s="26">
        <v>3711.83</v>
      </c>
      <c r="K48" s="26">
        <v>3983.7</v>
      </c>
      <c r="L48" s="26">
        <v>3983.7</v>
      </c>
    </row>
    <row r="49" spans="1:12" s="1" customFormat="1" ht="12.75">
      <c r="A49" s="24" t="s">
        <v>34</v>
      </c>
      <c r="B49" s="26">
        <v>0</v>
      </c>
      <c r="C49" s="25">
        <v>0</v>
      </c>
      <c r="D49" s="25">
        <v>2125.84</v>
      </c>
      <c r="E49" s="25">
        <f>817.76+5575.61</f>
        <v>6393.37</v>
      </c>
      <c r="F49" s="26">
        <v>10480.52</v>
      </c>
      <c r="G49" s="25">
        <v>457.55</v>
      </c>
      <c r="H49" s="26">
        <v>416.99</v>
      </c>
      <c r="I49" s="26">
        <v>443.89</v>
      </c>
      <c r="J49" s="26">
        <v>456.38</v>
      </c>
      <c r="K49" s="26">
        <v>662.02</v>
      </c>
      <c r="L49" s="26">
        <v>1144.59</v>
      </c>
    </row>
    <row r="50" spans="1:12" s="11" customFormat="1" ht="12.75">
      <c r="A50" s="24" t="s">
        <v>35</v>
      </c>
      <c r="B50" s="26">
        <v>2196.13</v>
      </c>
      <c r="C50" s="25">
        <v>2196.31</v>
      </c>
      <c r="D50" s="25">
        <v>0</v>
      </c>
      <c r="E50" s="26">
        <v>6931.71</v>
      </c>
      <c r="F50" s="25">
        <v>2040.87</v>
      </c>
      <c r="G50" s="25">
        <v>2162.38</v>
      </c>
      <c r="H50" s="26">
        <v>2213.95</v>
      </c>
      <c r="I50" s="26">
        <v>2261.53</v>
      </c>
      <c r="J50" s="26">
        <v>6870.55</v>
      </c>
      <c r="K50" s="26">
        <v>6783.6</v>
      </c>
      <c r="L50" s="26">
        <v>2358.68</v>
      </c>
    </row>
    <row r="51" spans="1:12" s="11" customFormat="1" ht="12.75">
      <c r="A51" s="24" t="s">
        <v>36</v>
      </c>
      <c r="B51" s="26">
        <v>0</v>
      </c>
      <c r="C51" s="25">
        <v>1854.37</v>
      </c>
      <c r="D51" s="25">
        <v>1854.37</v>
      </c>
      <c r="E51" s="26">
        <v>1854.37</v>
      </c>
      <c r="F51" s="25">
        <v>1854.37</v>
      </c>
      <c r="G51" s="25">
        <v>1854.37</v>
      </c>
      <c r="H51" s="26">
        <v>1854.37</v>
      </c>
      <c r="I51" s="26">
        <v>1854.37</v>
      </c>
      <c r="J51" s="26">
        <v>1854.37</v>
      </c>
      <c r="K51" s="26">
        <v>1854.37</v>
      </c>
      <c r="L51" s="26">
        <v>1854.37</v>
      </c>
    </row>
    <row r="52" spans="1:12" s="1" customFormat="1" ht="12.75">
      <c r="A52" s="24" t="s">
        <v>37</v>
      </c>
      <c r="B52" s="26">
        <v>0</v>
      </c>
      <c r="C52" s="26">
        <f>1685.19+4861.73</f>
        <v>6546.92</v>
      </c>
      <c r="D52" s="25">
        <v>1746.25</v>
      </c>
      <c r="E52" s="25">
        <v>1584.19</v>
      </c>
      <c r="F52" s="36">
        <v>1219.24</v>
      </c>
      <c r="G52" s="25">
        <v>1219.24</v>
      </c>
      <c r="H52" s="26">
        <v>1232.44</v>
      </c>
      <c r="I52" s="26">
        <v>1991.5</v>
      </c>
      <c r="J52" s="26">
        <v>1232.44</v>
      </c>
      <c r="K52" s="26">
        <v>0</v>
      </c>
      <c r="L52" s="26">
        <v>1268.61</v>
      </c>
    </row>
    <row r="53" spans="1:12" s="1" customFormat="1" ht="12.75">
      <c r="A53" s="24" t="s">
        <v>38</v>
      </c>
      <c r="B53" s="26">
        <v>0</v>
      </c>
      <c r="C53" s="26">
        <v>1500</v>
      </c>
      <c r="D53" s="25">
        <v>0</v>
      </c>
      <c r="E53" s="25">
        <v>0</v>
      </c>
      <c r="F53" s="25">
        <v>0</v>
      </c>
      <c r="G53" s="25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s="1" customFormat="1" ht="12.75">
      <c r="A54" s="24" t="s">
        <v>39</v>
      </c>
      <c r="B54" s="26">
        <f>55.5+21.5</f>
        <v>77</v>
      </c>
      <c r="C54" s="25">
        <f>293.19+49.14</f>
        <v>342.33</v>
      </c>
      <c r="D54" s="25">
        <v>99.69</v>
      </c>
      <c r="E54" s="25">
        <v>25.75</v>
      </c>
      <c r="F54" s="25">
        <v>14.89</v>
      </c>
      <c r="G54" s="25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</row>
    <row r="55" spans="1:12" s="1" customFormat="1" ht="12.75">
      <c r="A55" s="24" t="s">
        <v>40</v>
      </c>
      <c r="B55" s="26">
        <v>0</v>
      </c>
      <c r="C55" s="25">
        <v>0</v>
      </c>
      <c r="D55" s="26">
        <v>1060</v>
      </c>
      <c r="E55" s="25">
        <v>0</v>
      </c>
      <c r="F55" s="25">
        <v>960.5</v>
      </c>
      <c r="G55" s="25">
        <v>350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</row>
    <row r="56" spans="1:12" s="1" customFormat="1" ht="12.75">
      <c r="A56" s="24" t="s">
        <v>41</v>
      </c>
      <c r="B56" s="26">
        <v>0</v>
      </c>
      <c r="C56" s="26">
        <v>6158.54</v>
      </c>
      <c r="D56" s="25">
        <v>3085.38</v>
      </c>
      <c r="E56" s="25">
        <v>3760.18</v>
      </c>
      <c r="F56" s="25">
        <v>0</v>
      </c>
      <c r="G56" s="25">
        <v>0</v>
      </c>
      <c r="H56" s="26">
        <v>1802.38</v>
      </c>
      <c r="I56" s="26">
        <v>1917.57</v>
      </c>
      <c r="J56" s="26">
        <v>1972.79</v>
      </c>
      <c r="K56" s="26">
        <v>5313.26</v>
      </c>
      <c r="L56" s="26">
        <v>3652.98</v>
      </c>
    </row>
    <row r="57" spans="1:12" s="1" customFormat="1" ht="12.75">
      <c r="A57" s="24" t="s">
        <v>42</v>
      </c>
      <c r="B57" s="26">
        <v>0</v>
      </c>
      <c r="C57" s="26">
        <v>0</v>
      </c>
      <c r="D57" s="25">
        <v>0</v>
      </c>
      <c r="E57" s="25">
        <v>0</v>
      </c>
      <c r="F57" s="25">
        <v>0</v>
      </c>
      <c r="G57" s="25">
        <v>0</v>
      </c>
      <c r="H57" s="26">
        <v>0</v>
      </c>
      <c r="I57" s="26">
        <v>1000</v>
      </c>
      <c r="J57" s="26"/>
      <c r="K57" s="26">
        <v>200</v>
      </c>
      <c r="L57" s="26">
        <v>257</v>
      </c>
    </row>
    <row r="58" spans="1:12" s="1" customFormat="1" ht="12.75">
      <c r="A58" s="24" t="s">
        <v>43</v>
      </c>
      <c r="B58" s="26">
        <v>0</v>
      </c>
      <c r="C58" s="25">
        <v>149.21</v>
      </c>
      <c r="D58" s="25">
        <v>0</v>
      </c>
      <c r="E58" s="26">
        <v>80.12</v>
      </c>
      <c r="F58" s="25">
        <v>0</v>
      </c>
      <c r="G58" s="25">
        <v>0</v>
      </c>
      <c r="H58" s="26">
        <v>28.32</v>
      </c>
      <c r="I58" s="26">
        <v>49.25</v>
      </c>
      <c r="J58" s="26">
        <f>103.89+18.29</f>
        <v>122.18</v>
      </c>
      <c r="K58" s="26">
        <f>82.14+28.35</f>
        <v>110.49000000000001</v>
      </c>
      <c r="L58" s="26">
        <f>90.07+166.07</f>
        <v>256.14</v>
      </c>
    </row>
    <row r="59" spans="1:12" s="1" customFormat="1" ht="12.75">
      <c r="A59" s="24" t="s">
        <v>44</v>
      </c>
      <c r="B59" s="26">
        <v>0</v>
      </c>
      <c r="C59" s="25">
        <v>0</v>
      </c>
      <c r="D59" s="26">
        <v>720</v>
      </c>
      <c r="E59" s="25">
        <v>110</v>
      </c>
      <c r="F59" s="25">
        <v>782.23</v>
      </c>
      <c r="G59" s="25">
        <v>480</v>
      </c>
      <c r="H59" s="26">
        <v>2267.8</v>
      </c>
      <c r="I59" s="26">
        <v>240</v>
      </c>
      <c r="J59" s="26">
        <v>240</v>
      </c>
      <c r="K59" s="26">
        <v>240</v>
      </c>
      <c r="L59" s="26">
        <v>240</v>
      </c>
    </row>
    <row r="60" spans="1:12" s="1" customFormat="1" ht="12.75">
      <c r="A60" s="24" t="s">
        <v>45</v>
      </c>
      <c r="B60" s="26">
        <v>1086</v>
      </c>
      <c r="C60" s="25">
        <v>1086</v>
      </c>
      <c r="D60" s="25">
        <v>1086</v>
      </c>
      <c r="E60" s="25">
        <v>1086</v>
      </c>
      <c r="F60" s="26">
        <v>1086</v>
      </c>
      <c r="G60" s="25">
        <v>1086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</row>
    <row r="61" spans="1:12" s="1" customFormat="1" ht="12.75">
      <c r="A61" s="24" t="s">
        <v>46</v>
      </c>
      <c r="B61" s="26">
        <v>214</v>
      </c>
      <c r="C61" s="25">
        <v>360</v>
      </c>
      <c r="D61" s="25">
        <v>967</v>
      </c>
      <c r="E61" s="25">
        <v>0</v>
      </c>
      <c r="F61" s="25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</row>
    <row r="62" spans="1:12" s="1" customFormat="1" ht="12.75">
      <c r="A62" s="24" t="s">
        <v>47</v>
      </c>
      <c r="B62" s="26">
        <v>93</v>
      </c>
      <c r="C62" s="25">
        <f>515.77+143</f>
        <v>658.77</v>
      </c>
      <c r="D62" s="25">
        <v>133.8</v>
      </c>
      <c r="E62" s="25">
        <f>643.32+72.85</f>
        <v>716.1700000000001</v>
      </c>
      <c r="F62" s="25">
        <v>328.32</v>
      </c>
      <c r="G62" s="26">
        <v>483.87</v>
      </c>
      <c r="H62" s="26">
        <v>0</v>
      </c>
      <c r="I62" s="26">
        <v>410.45</v>
      </c>
      <c r="J62" s="26">
        <v>0</v>
      </c>
      <c r="K62" s="26">
        <v>366.17</v>
      </c>
      <c r="L62" s="26">
        <f>62.1+60.95</f>
        <v>123.05000000000001</v>
      </c>
    </row>
    <row r="63" spans="1:12" s="1" customFormat="1" ht="12.75">
      <c r="A63" s="24" t="s">
        <v>48</v>
      </c>
      <c r="B63" s="26">
        <v>0</v>
      </c>
      <c r="C63" s="25">
        <v>0</v>
      </c>
      <c r="D63" s="26">
        <v>151.7</v>
      </c>
      <c r="E63" s="25">
        <v>0</v>
      </c>
      <c r="F63" s="25">
        <v>220.7</v>
      </c>
      <c r="G63" s="25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</row>
    <row r="64" spans="1:12" s="1" customFormat="1" ht="12.75">
      <c r="A64" s="24" t="s">
        <v>49</v>
      </c>
      <c r="B64" s="26">
        <v>0</v>
      </c>
      <c r="C64" s="25">
        <v>0</v>
      </c>
      <c r="D64" s="25">
        <v>131.93</v>
      </c>
      <c r="E64" s="26">
        <v>263.86</v>
      </c>
      <c r="F64" s="25">
        <v>0</v>
      </c>
      <c r="G64" s="25">
        <v>0</v>
      </c>
      <c r="H64" s="26">
        <v>0</v>
      </c>
      <c r="I64" s="26">
        <v>381.73</v>
      </c>
      <c r="J64" s="26">
        <v>250.11</v>
      </c>
      <c r="K64" s="26">
        <v>0</v>
      </c>
      <c r="L64" s="26">
        <f>232.28+100.63</f>
        <v>332.90999999999997</v>
      </c>
    </row>
    <row r="65" spans="1:12" s="1" customFormat="1" ht="12.75">
      <c r="A65" s="24" t="s">
        <v>50</v>
      </c>
      <c r="B65" s="26">
        <v>0</v>
      </c>
      <c r="C65" s="25">
        <v>0</v>
      </c>
      <c r="D65" s="25">
        <v>0</v>
      </c>
      <c r="E65" s="26">
        <v>0</v>
      </c>
      <c r="F65" s="25">
        <v>0</v>
      </c>
      <c r="G65" s="25">
        <v>0</v>
      </c>
      <c r="H65" s="26">
        <v>1440</v>
      </c>
      <c r="I65" s="26"/>
      <c r="J65" s="26"/>
      <c r="K65" s="26">
        <v>2199</v>
      </c>
      <c r="L65" s="26">
        <v>0</v>
      </c>
    </row>
    <row r="66" spans="1:12" s="1" customFormat="1" ht="12.75">
      <c r="A66" s="24" t="s">
        <v>51</v>
      </c>
      <c r="B66" s="26">
        <v>0</v>
      </c>
      <c r="C66" s="25">
        <v>58.9</v>
      </c>
      <c r="D66" s="25">
        <v>122.03</v>
      </c>
      <c r="E66" s="25">
        <v>32.57</v>
      </c>
      <c r="F66" s="26">
        <v>8</v>
      </c>
      <c r="G66" s="25">
        <v>25.22</v>
      </c>
      <c r="H66" s="26">
        <v>23.02</v>
      </c>
      <c r="I66" s="26">
        <v>172.86</v>
      </c>
      <c r="J66" s="26">
        <v>0</v>
      </c>
      <c r="K66" s="26">
        <v>9.08</v>
      </c>
      <c r="L66" s="26">
        <v>8</v>
      </c>
    </row>
    <row r="67" spans="1:12" s="1" customFormat="1" ht="12.75">
      <c r="A67" s="24" t="s">
        <v>52</v>
      </c>
      <c r="B67" s="26">
        <v>0</v>
      </c>
      <c r="C67" s="25">
        <v>38.1</v>
      </c>
      <c r="D67" s="25">
        <v>159</v>
      </c>
      <c r="E67" s="25">
        <v>242.64</v>
      </c>
      <c r="F67" s="25">
        <v>2902.68</v>
      </c>
      <c r="G67" s="25">
        <v>2141.04</v>
      </c>
      <c r="H67" s="26">
        <v>5490.15</v>
      </c>
      <c r="I67" s="26">
        <v>882.23</v>
      </c>
      <c r="J67" s="26">
        <v>1846.02</v>
      </c>
      <c r="K67" s="26">
        <v>596.1</v>
      </c>
      <c r="L67" s="26">
        <v>906.99</v>
      </c>
    </row>
    <row r="68" spans="1:12" s="1" customFormat="1" ht="12.75">
      <c r="A68" s="24" t="s">
        <v>53</v>
      </c>
      <c r="B68" s="26">
        <v>0</v>
      </c>
      <c r="C68" s="25">
        <v>0</v>
      </c>
      <c r="D68" s="25">
        <v>0</v>
      </c>
      <c r="E68" s="25">
        <v>0</v>
      </c>
      <c r="F68" s="26">
        <v>5467.76</v>
      </c>
      <c r="G68" s="25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</row>
    <row r="69" spans="1:12" s="1" customFormat="1" ht="12.75">
      <c r="A69" s="24" t="s">
        <v>54</v>
      </c>
      <c r="B69" s="26">
        <v>0</v>
      </c>
      <c r="C69" s="25">
        <v>440.8</v>
      </c>
      <c r="D69" s="25">
        <v>0</v>
      </c>
      <c r="E69" s="25">
        <v>0</v>
      </c>
      <c r="F69" s="25">
        <v>0</v>
      </c>
      <c r="G69" s="25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s="1" customFormat="1" ht="12.75">
      <c r="A70" s="24" t="s">
        <v>55</v>
      </c>
      <c r="B70" s="26">
        <v>0</v>
      </c>
      <c r="C70" s="25">
        <v>183.63</v>
      </c>
      <c r="D70" s="25">
        <v>0</v>
      </c>
      <c r="E70" s="26">
        <f>198.77+101.26</f>
        <v>300.03000000000003</v>
      </c>
      <c r="F70" s="25">
        <v>89.71</v>
      </c>
      <c r="G70" s="25">
        <v>0</v>
      </c>
      <c r="H70" s="26">
        <v>52.12</v>
      </c>
      <c r="I70" s="26">
        <v>55.49</v>
      </c>
      <c r="J70" s="26">
        <v>0</v>
      </c>
      <c r="K70" s="26">
        <v>150.36</v>
      </c>
      <c r="L70" s="26">
        <v>173.86</v>
      </c>
    </row>
    <row r="71" spans="1:12" s="1" customFormat="1" ht="12.75">
      <c r="A71" s="24" t="s">
        <v>56</v>
      </c>
      <c r="B71" s="26">
        <v>0</v>
      </c>
      <c r="C71" s="25">
        <v>0</v>
      </c>
      <c r="D71" s="26">
        <v>175</v>
      </c>
      <c r="E71" s="25">
        <v>0</v>
      </c>
      <c r="F71" s="25">
        <v>0</v>
      </c>
      <c r="G71" s="25">
        <v>0</v>
      </c>
      <c r="H71" s="26">
        <v>0</v>
      </c>
      <c r="I71" s="26">
        <v>0</v>
      </c>
      <c r="J71" s="26">
        <v>195</v>
      </c>
      <c r="K71" s="26">
        <v>0</v>
      </c>
      <c r="L71" s="26">
        <v>0</v>
      </c>
    </row>
    <row r="72" spans="1:12" s="1" customFormat="1" ht="12.75">
      <c r="A72" s="24" t="s">
        <v>57</v>
      </c>
      <c r="B72" s="26">
        <v>0</v>
      </c>
      <c r="C72" s="25">
        <v>0</v>
      </c>
      <c r="D72" s="25">
        <v>0</v>
      </c>
      <c r="E72" s="25">
        <v>7632.73</v>
      </c>
      <c r="F72" s="26">
        <v>11902.61</v>
      </c>
      <c r="G72" s="25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</row>
    <row r="73" spans="1:12" s="1" customFormat="1" ht="12.75">
      <c r="A73" s="24" t="s">
        <v>58</v>
      </c>
      <c r="B73" s="26">
        <v>0</v>
      </c>
      <c r="C73" s="25">
        <v>1602.25</v>
      </c>
      <c r="D73" s="25">
        <v>832.4</v>
      </c>
      <c r="E73" s="25">
        <v>861.2</v>
      </c>
      <c r="F73" s="26">
        <v>1664.8</v>
      </c>
      <c r="G73" s="25">
        <v>0</v>
      </c>
      <c r="H73" s="26">
        <v>846.8</v>
      </c>
      <c r="I73" s="26">
        <v>0</v>
      </c>
      <c r="J73" s="26">
        <v>818</v>
      </c>
      <c r="K73" s="26">
        <v>0</v>
      </c>
      <c r="L73" s="26">
        <v>0</v>
      </c>
    </row>
    <row r="74" spans="1:12" s="1" customFormat="1" ht="12.75">
      <c r="A74" s="24" t="s">
        <v>59</v>
      </c>
      <c r="B74" s="25">
        <v>2332.14</v>
      </c>
      <c r="C74" s="25">
        <v>3934.52</v>
      </c>
      <c r="D74" s="26">
        <v>3268.05</v>
      </c>
      <c r="E74" s="26">
        <v>2561.12</v>
      </c>
      <c r="F74" s="25">
        <v>2632.53</v>
      </c>
      <c r="G74" s="25">
        <v>2171.18</v>
      </c>
      <c r="H74" s="26">
        <v>2469.09</v>
      </c>
      <c r="I74" s="26">
        <v>8404.23</v>
      </c>
      <c r="J74" s="26">
        <v>3464.63</v>
      </c>
      <c r="K74" s="26">
        <v>3585.45</v>
      </c>
      <c r="L74" s="26">
        <v>3565.42</v>
      </c>
    </row>
    <row r="75" spans="1:12" s="1" customFormat="1" ht="12.75">
      <c r="A75" s="24" t="s">
        <v>60</v>
      </c>
      <c r="B75" s="26">
        <v>200.19</v>
      </c>
      <c r="C75" s="25">
        <v>0</v>
      </c>
      <c r="D75" s="25">
        <v>0</v>
      </c>
      <c r="E75" s="25">
        <v>0</v>
      </c>
      <c r="F75" s="25">
        <v>0</v>
      </c>
      <c r="G75" s="26">
        <v>0</v>
      </c>
      <c r="H75" s="26">
        <v>0</v>
      </c>
      <c r="I75" s="26">
        <v>0</v>
      </c>
      <c r="J75" s="26">
        <v>0</v>
      </c>
      <c r="K75" s="26">
        <v>216.08</v>
      </c>
      <c r="L75" s="26">
        <v>216.09</v>
      </c>
    </row>
    <row r="76" spans="1:12" s="1" customFormat="1" ht="12.75">
      <c r="A76" s="24" t="s">
        <v>61</v>
      </c>
      <c r="B76" s="26">
        <v>85</v>
      </c>
      <c r="C76" s="25">
        <f>300</f>
        <v>300</v>
      </c>
      <c r="D76" s="25">
        <v>1282.2</v>
      </c>
      <c r="E76" s="25">
        <v>340</v>
      </c>
      <c r="F76" s="25">
        <v>990</v>
      </c>
      <c r="G76" s="26">
        <v>1117</v>
      </c>
      <c r="H76" s="26">
        <v>995</v>
      </c>
      <c r="I76" s="26">
        <v>395</v>
      </c>
      <c r="J76" s="26">
        <v>325</v>
      </c>
      <c r="K76" s="26">
        <v>310</v>
      </c>
      <c r="L76" s="26">
        <v>542</v>
      </c>
    </row>
    <row r="77" spans="1:12" s="1" customFormat="1" ht="12.75">
      <c r="A77" s="24" t="s">
        <v>62</v>
      </c>
      <c r="B77" s="26">
        <v>0</v>
      </c>
      <c r="C77" s="25">
        <f>2759.66+1214.8+1060.91</f>
        <v>5035.37</v>
      </c>
      <c r="D77" s="25">
        <f>3438.7+633.89+515.34</f>
        <v>4587.929999999999</v>
      </c>
      <c r="E77" s="25">
        <f>3108.48+247.09</f>
        <v>3355.57</v>
      </c>
      <c r="F77" s="25">
        <v>2724</v>
      </c>
      <c r="G77" s="25">
        <v>2813.7</v>
      </c>
      <c r="H77" s="26">
        <v>3824</v>
      </c>
      <c r="I77" s="26">
        <v>0</v>
      </c>
      <c r="J77" s="26">
        <v>6917</v>
      </c>
      <c r="K77" s="26">
        <v>2667</v>
      </c>
      <c r="L77" s="26">
        <v>5896.4</v>
      </c>
    </row>
    <row r="78" spans="1:12" s="1" customFormat="1" ht="12.75">
      <c r="A78" s="24" t="s">
        <v>63</v>
      </c>
      <c r="B78" s="26">
        <v>0</v>
      </c>
      <c r="C78" s="25">
        <v>0</v>
      </c>
      <c r="D78" s="26">
        <v>69</v>
      </c>
      <c r="E78" s="25">
        <v>92.4</v>
      </c>
      <c r="F78" s="25">
        <v>73.1</v>
      </c>
      <c r="G78" s="25">
        <v>64.6</v>
      </c>
      <c r="H78" s="26">
        <v>111.62</v>
      </c>
      <c r="I78" s="26">
        <v>73.29</v>
      </c>
      <c r="J78" s="26">
        <v>140.66</v>
      </c>
      <c r="K78" s="26">
        <v>101.47</v>
      </c>
      <c r="L78" s="26">
        <v>70.73</v>
      </c>
    </row>
    <row r="79" spans="1:12" s="1" customFormat="1" ht="13.5" customHeight="1">
      <c r="A79" s="24" t="s">
        <v>64</v>
      </c>
      <c r="B79" s="25">
        <v>615.98</v>
      </c>
      <c r="C79" s="25">
        <v>723.37</v>
      </c>
      <c r="D79" s="26">
        <v>878.72</v>
      </c>
      <c r="E79" s="25">
        <v>692.48</v>
      </c>
      <c r="F79" s="25">
        <v>545.36</v>
      </c>
      <c r="G79" s="25">
        <v>629.77</v>
      </c>
      <c r="H79" s="26">
        <v>624.62</v>
      </c>
      <c r="I79" s="26">
        <v>503.71</v>
      </c>
      <c r="J79" s="26">
        <v>380.29</v>
      </c>
      <c r="K79" s="26">
        <v>403.2</v>
      </c>
      <c r="L79" s="26">
        <v>386.75</v>
      </c>
    </row>
    <row r="80" spans="1:12" s="1" customFormat="1" ht="12.75">
      <c r="A80" s="24" t="s">
        <v>65</v>
      </c>
      <c r="B80" s="25">
        <v>0</v>
      </c>
      <c r="C80" s="25">
        <v>0</v>
      </c>
      <c r="D80" s="26">
        <f>145.98+1181.36</f>
        <v>1327.34</v>
      </c>
      <c r="E80" s="25">
        <v>760.07</v>
      </c>
      <c r="F80" s="25">
        <f>1136.01-25</f>
        <v>1111.01</v>
      </c>
      <c r="G80" s="25">
        <v>0</v>
      </c>
      <c r="H80" s="26">
        <v>1628.1</v>
      </c>
      <c r="I80" s="26">
        <v>0</v>
      </c>
      <c r="J80" s="26">
        <v>759.06</v>
      </c>
      <c r="K80" s="26">
        <v>0</v>
      </c>
      <c r="L80" s="26">
        <v>733.06</v>
      </c>
    </row>
    <row r="81" spans="1:12" s="1" customFormat="1" ht="12.75">
      <c r="A81" s="24" t="s">
        <v>66</v>
      </c>
      <c r="B81" s="25">
        <v>594</v>
      </c>
      <c r="C81" s="25">
        <v>690.8</v>
      </c>
      <c r="D81" s="25">
        <v>0</v>
      </c>
      <c r="E81" s="25">
        <v>0</v>
      </c>
      <c r="F81" s="25">
        <v>0</v>
      </c>
      <c r="G81" s="26">
        <v>580.8</v>
      </c>
      <c r="H81" s="26">
        <v>11</v>
      </c>
      <c r="I81" s="26">
        <v>0</v>
      </c>
      <c r="J81" s="26">
        <v>68.2</v>
      </c>
      <c r="K81" s="26">
        <v>506</v>
      </c>
      <c r="L81" s="26">
        <v>676.2</v>
      </c>
    </row>
    <row r="82" spans="1:12" s="1" customFormat="1" ht="12.75">
      <c r="A82" s="24" t="s">
        <v>67</v>
      </c>
      <c r="B82" s="25">
        <v>102</v>
      </c>
      <c r="C82" s="25">
        <f>2702.94+89</f>
        <v>2791.94</v>
      </c>
      <c r="D82" s="26">
        <f>675+600</f>
        <v>1275</v>
      </c>
      <c r="E82" s="25">
        <f>2985.2+300</f>
        <v>3285.2</v>
      </c>
      <c r="F82" s="25">
        <v>1021.22</v>
      </c>
      <c r="G82" s="25">
        <v>11580.43</v>
      </c>
      <c r="H82" s="26">
        <v>3811.36</v>
      </c>
      <c r="I82" s="26">
        <f>3615.02+400</f>
        <v>4015.02</v>
      </c>
      <c r="J82" s="26">
        <v>15055.73</v>
      </c>
      <c r="K82" s="26">
        <v>8576.66</v>
      </c>
      <c r="L82" s="26">
        <v>1408.85</v>
      </c>
    </row>
    <row r="83" spans="1:12" s="1" customFormat="1" ht="12.75">
      <c r="A83" s="32" t="s">
        <v>68</v>
      </c>
      <c r="B83" s="37">
        <f aca="true" t="shared" si="3" ref="B83:K83">SUM(B31:B82)</f>
        <v>14197.339999999998</v>
      </c>
      <c r="C83" s="37">
        <f t="shared" si="3"/>
        <v>45241.38000000001</v>
      </c>
      <c r="D83" s="37">
        <f t="shared" si="3"/>
        <v>41764.049999999996</v>
      </c>
      <c r="E83" s="37">
        <f t="shared" si="3"/>
        <v>50509.68</v>
      </c>
      <c r="F83" s="37">
        <f t="shared" si="3"/>
        <v>82327.88</v>
      </c>
      <c r="G83" s="37">
        <f t="shared" si="3"/>
        <v>46932.01</v>
      </c>
      <c r="H83" s="37">
        <f t="shared" si="3"/>
        <v>48404.16000000001</v>
      </c>
      <c r="I83" s="37">
        <f t="shared" si="3"/>
        <v>31639.910000000003</v>
      </c>
      <c r="J83" s="37">
        <f t="shared" si="3"/>
        <v>58654.350000000006</v>
      </c>
      <c r="K83" s="37">
        <f t="shared" si="3"/>
        <v>47388.8</v>
      </c>
      <c r="L83" s="37">
        <f>SUM(L31:L82)</f>
        <v>41690.96</v>
      </c>
    </row>
    <row r="84" spans="1:12" s="1" customFormat="1" ht="12.75">
      <c r="A84" s="3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40"/>
    </row>
    <row r="85" spans="1:12" s="11" customFormat="1" ht="12.75">
      <c r="A85" s="41" t="s">
        <v>69</v>
      </c>
      <c r="B85" s="42">
        <f aca="true" t="shared" si="4" ref="B85:L85">B26-B83</f>
        <v>55885.880000000005</v>
      </c>
      <c r="C85" s="42">
        <f t="shared" si="4"/>
        <v>61595.469999999994</v>
      </c>
      <c r="D85" s="42">
        <f t="shared" si="4"/>
        <v>162227.94000000003</v>
      </c>
      <c r="E85" s="42">
        <f t="shared" si="4"/>
        <v>168556.46000000002</v>
      </c>
      <c r="F85" s="42">
        <f t="shared" si="4"/>
        <v>134399.93000000002</v>
      </c>
      <c r="G85" s="42">
        <f t="shared" si="4"/>
        <v>136556.28000000003</v>
      </c>
      <c r="H85" s="42">
        <f t="shared" si="4"/>
        <v>141411.45</v>
      </c>
      <c r="I85" s="42">
        <f t="shared" si="4"/>
        <v>162680.09</v>
      </c>
      <c r="J85" s="42">
        <f t="shared" si="4"/>
        <v>167347.1</v>
      </c>
      <c r="K85" s="42">
        <f t="shared" si="4"/>
        <v>186385.91000000003</v>
      </c>
      <c r="L85" s="42">
        <f t="shared" si="4"/>
        <v>201516.84000000005</v>
      </c>
    </row>
    <row r="86" spans="2:12" s="1" customFormat="1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s="1" customFormat="1" ht="12.75">
      <c r="A87" s="43" t="s">
        <v>70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5" s="1" customFormat="1" ht="12.75">
      <c r="B88" s="3"/>
      <c r="C88" s="3"/>
      <c r="E88" s="3"/>
    </row>
    <row r="89" spans="2:5" s="1" customFormat="1" ht="12.75">
      <c r="B89" s="3"/>
      <c r="C89" s="3"/>
      <c r="E89" s="3"/>
    </row>
    <row r="90" spans="2:5" s="1" customFormat="1" ht="12.75">
      <c r="B90" s="3"/>
      <c r="C90" s="3"/>
      <c r="E90" s="3"/>
    </row>
    <row r="91" spans="2:5" s="1" customFormat="1" ht="12.75">
      <c r="B91" s="3"/>
      <c r="C91" s="3"/>
      <c r="E91" s="3"/>
    </row>
    <row r="92" spans="2:5" s="1" customFormat="1" ht="12.75">
      <c r="B92" s="3"/>
      <c r="C92" s="3"/>
      <c r="E92" s="3"/>
    </row>
    <row r="93" spans="2:5" s="1" customFormat="1" ht="12.75">
      <c r="B93" s="3"/>
      <c r="C93" s="3"/>
      <c r="E93" s="3"/>
    </row>
  </sheetData>
  <sheetProtection/>
  <mergeCells count="4">
    <mergeCell ref="A84:L84"/>
    <mergeCell ref="A11:D11"/>
    <mergeCell ref="A12:D12"/>
    <mergeCell ref="A15:L15"/>
  </mergeCells>
  <printOptions/>
  <pageMargins left="0.15748031496062992" right="0.15748031496062992" top="0.5118110236220472" bottom="0.2362204724409449" header="0.2755905511811024" footer="0.1574803149606299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Assessoria Empresarial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Jr</dc:creator>
  <cp:keywords/>
  <dc:description/>
  <cp:lastModifiedBy>Paulo Junior</cp:lastModifiedBy>
  <cp:lastPrinted>2015-05-28T11:57:32Z</cp:lastPrinted>
  <dcterms:created xsi:type="dcterms:W3CDTF">2011-08-17T20:00:08Z</dcterms:created>
  <dcterms:modified xsi:type="dcterms:W3CDTF">2015-05-28T11:59:22Z</dcterms:modified>
  <cp:category/>
  <cp:version/>
  <cp:contentType/>
  <cp:contentStatus/>
</cp:coreProperties>
</file>